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8190"/>
  </bookViews>
  <sheets>
    <sheet name="COMPLEX VILA MERAK" sheetId="1" r:id="rId1"/>
  </sheets>
  <calcPr calcId="145621" calcMode="manual"/>
</workbook>
</file>

<file path=xl/calcChain.xml><?xml version="1.0" encoding="utf-8"?>
<calcChain xmlns="http://schemas.openxmlformats.org/spreadsheetml/2006/main">
  <c r="E27" i="1" l="1"/>
  <c r="E41" i="1"/>
  <c r="E13" i="1"/>
  <c r="M27" i="1" l="1"/>
  <c r="I41" i="1"/>
  <c r="I27" i="1"/>
  <c r="S39" i="1"/>
  <c r="O39" i="1" s="1"/>
  <c r="D41" i="1"/>
  <c r="D27" i="1"/>
  <c r="S11" i="1"/>
  <c r="O11" i="1" s="1"/>
  <c r="O9" i="1"/>
  <c r="H12" i="1"/>
  <c r="N12" i="1" s="1"/>
  <c r="H11" i="1"/>
  <c r="N11" i="1" s="1"/>
  <c r="H10" i="1"/>
  <c r="N10" i="1" s="1"/>
  <c r="P10" i="1" s="1"/>
  <c r="H9" i="1"/>
  <c r="N9" i="1" s="1"/>
  <c r="H8" i="1"/>
  <c r="N8" i="1" s="1"/>
  <c r="H7" i="1"/>
  <c r="N7" i="1" s="1"/>
  <c r="H6" i="1"/>
  <c r="N6" i="1" s="1"/>
  <c r="P6" i="1" s="1"/>
  <c r="H5" i="1"/>
  <c r="N5" i="1" s="1"/>
  <c r="P5" i="1" s="1"/>
  <c r="H4" i="1"/>
  <c r="M13" i="1"/>
  <c r="L13" i="1"/>
  <c r="L41" i="1"/>
  <c r="L27" i="1"/>
  <c r="O33" i="1"/>
  <c r="O32" i="1"/>
  <c r="S25" i="1"/>
  <c r="O25" i="1" s="1"/>
  <c r="O27" i="1" s="1"/>
  <c r="O26" i="1"/>
  <c r="O24" i="1"/>
  <c r="O23" i="1"/>
  <c r="O22" i="1"/>
  <c r="O21" i="1"/>
  <c r="O20" i="1"/>
  <c r="O19" i="1"/>
  <c r="O18" i="1"/>
  <c r="O40" i="1"/>
  <c r="O38" i="1"/>
  <c r="O37" i="1"/>
  <c r="O36" i="1"/>
  <c r="O35" i="1"/>
  <c r="O34" i="1"/>
  <c r="M41" i="1"/>
  <c r="K41" i="1"/>
  <c r="J41" i="1"/>
  <c r="G41" i="1"/>
  <c r="F41" i="1"/>
  <c r="C41" i="1"/>
  <c r="H40" i="1"/>
  <c r="N40" i="1" s="1"/>
  <c r="P40" i="1" s="1"/>
  <c r="H39" i="1"/>
  <c r="N39" i="1" s="1"/>
  <c r="H38" i="1"/>
  <c r="N38" i="1" s="1"/>
  <c r="H37" i="1"/>
  <c r="N37" i="1" s="1"/>
  <c r="P37" i="1" s="1"/>
  <c r="H36" i="1"/>
  <c r="N36" i="1" s="1"/>
  <c r="P36" i="1" s="1"/>
  <c r="H35" i="1"/>
  <c r="N35" i="1" s="1"/>
  <c r="P35" i="1" s="1"/>
  <c r="H34" i="1"/>
  <c r="N34" i="1" s="1"/>
  <c r="H33" i="1"/>
  <c r="N33" i="1" s="1"/>
  <c r="P33" i="1" s="1"/>
  <c r="H32" i="1"/>
  <c r="N32" i="1" s="1"/>
  <c r="K27" i="1"/>
  <c r="J27" i="1"/>
  <c r="G27" i="1"/>
  <c r="F27" i="1"/>
  <c r="C27" i="1"/>
  <c r="H26" i="1"/>
  <c r="N26" i="1" s="1"/>
  <c r="H25" i="1"/>
  <c r="N25" i="1" s="1"/>
  <c r="H24" i="1"/>
  <c r="N24" i="1" s="1"/>
  <c r="H23" i="1"/>
  <c r="N23" i="1" s="1"/>
  <c r="P23" i="1" s="1"/>
  <c r="H22" i="1"/>
  <c r="N22" i="1" s="1"/>
  <c r="P22" i="1" s="1"/>
  <c r="H21" i="1"/>
  <c r="N21" i="1" s="1"/>
  <c r="H20" i="1"/>
  <c r="N20" i="1" s="1"/>
  <c r="H19" i="1"/>
  <c r="N19" i="1" s="1"/>
  <c r="P19" i="1" s="1"/>
  <c r="H18" i="1"/>
  <c r="N18" i="1" s="1"/>
  <c r="O4" i="1"/>
  <c r="C13" i="1"/>
  <c r="K13" i="1"/>
  <c r="J13" i="1"/>
  <c r="I13" i="1"/>
  <c r="F13" i="1"/>
  <c r="G13" i="1"/>
  <c r="O12" i="1"/>
  <c r="O10" i="1"/>
  <c r="O8" i="1"/>
  <c r="O7" i="1"/>
  <c r="O6" i="1"/>
  <c r="O5" i="1"/>
  <c r="P39" i="1" l="1"/>
  <c r="P24" i="1"/>
  <c r="P21" i="1"/>
  <c r="P25" i="1"/>
  <c r="P7" i="1"/>
  <c r="P11" i="1"/>
  <c r="P20" i="1"/>
  <c r="P26" i="1"/>
  <c r="P34" i="1"/>
  <c r="P38" i="1"/>
  <c r="H13" i="1"/>
  <c r="P8" i="1"/>
  <c r="P12" i="1"/>
  <c r="P18" i="1"/>
  <c r="N27" i="1"/>
  <c r="N41" i="1"/>
  <c r="P32" i="1"/>
  <c r="P9" i="1"/>
  <c r="N4" i="1"/>
  <c r="H27" i="1"/>
  <c r="O13" i="1"/>
  <c r="O41" i="1"/>
  <c r="H41" i="1"/>
  <c r="D13" i="1"/>
  <c r="P27" i="1" l="1"/>
  <c r="P41" i="1"/>
  <c r="N13" i="1"/>
  <c r="P4" i="1"/>
  <c r="P13" i="1" s="1"/>
</calcChain>
</file>

<file path=xl/sharedStrings.xml><?xml version="1.0" encoding="utf-8"?>
<sst xmlns="http://schemas.openxmlformats.org/spreadsheetml/2006/main" count="169" uniqueCount="46">
  <si>
    <t>VILLA MERAK</t>
  </si>
  <si>
    <t>MERAK APARTMENTS</t>
  </si>
  <si>
    <t>CASA MERAK</t>
  </si>
  <si>
    <t>VILLA TORRENTE</t>
  </si>
  <si>
    <t>UNA BELLAVISTA</t>
  </si>
  <si>
    <t>VILLA VISTA</t>
  </si>
  <si>
    <t>BELLAVISTA GARDEN</t>
  </si>
  <si>
    <t>m2</t>
  </si>
  <si>
    <t>EUR</t>
  </si>
  <si>
    <t>TC KAMENOVO</t>
  </si>
  <si>
    <t>komunalne takse</t>
  </si>
  <si>
    <t>glavni projekat</t>
  </si>
  <si>
    <t>VILLA TORRENTE SUPERIORE</t>
  </si>
  <si>
    <t>K.O. Sv.Stefan</t>
  </si>
  <si>
    <t>neto površina objekta</t>
  </si>
  <si>
    <t>bruto površina objekta</t>
  </si>
  <si>
    <t xml:space="preserve">površina katastarske parcele </t>
  </si>
  <si>
    <t xml:space="preserve">površina urbanističke parcele </t>
  </si>
  <si>
    <t>IDEJNA REŠENJA</t>
  </si>
  <si>
    <t>389, 391-1, 391-2</t>
  </si>
  <si>
    <t>222, 223</t>
  </si>
  <si>
    <t>448, 450</t>
  </si>
  <si>
    <t>173, 174</t>
  </si>
  <si>
    <t>UKUPNO</t>
  </si>
  <si>
    <t>442, 399/2</t>
  </si>
  <si>
    <t>urbanistički projekat</t>
  </si>
  <si>
    <t xml:space="preserve">pripadajuća katastarska parcela  </t>
  </si>
  <si>
    <t xml:space="preserve">pripadajuca površina katastarske parcele </t>
  </si>
  <si>
    <t>cena zemljišta pripadajućih površina katastarskih parcela</t>
  </si>
  <si>
    <t>minimalna projektovana tržišna vrednost</t>
  </si>
  <si>
    <t>srednja projektovana tržišna vrednost</t>
  </si>
  <si>
    <t>maksimalna projektovana tržišna vrednost</t>
  </si>
  <si>
    <t xml:space="preserve">pripadajuća površina katastarske parcele </t>
  </si>
  <si>
    <t>otpis komunalnih taksi na ime zemljišta za put</t>
  </si>
  <si>
    <t>Srednja projektovana tržišna vrednost teniskih terena</t>
  </si>
  <si>
    <t>Minimalna projektovana tržišna vrednost teniskih terena</t>
  </si>
  <si>
    <t>Maksimalna projektovana tržišna vrednost teniskih terena</t>
  </si>
  <si>
    <t>optimalno vreme izgradnje</t>
  </si>
  <si>
    <t>18 MESECI</t>
  </si>
  <si>
    <t>41 MESEC</t>
  </si>
  <si>
    <t>36 MESECI</t>
  </si>
  <si>
    <t>minimalna projektovana zarada pre odbitka kamata i poreza (EBIT)</t>
  </si>
  <si>
    <t>maksimalna projektovana zarada pre odbitka kamata i poreza (EBIT)</t>
  </si>
  <si>
    <t>srednja projektovana zarada pre odbitka kamata i poreza (EBIT)</t>
  </si>
  <si>
    <t>ukupni troškovi po objektu</t>
  </si>
  <si>
    <t>predmer i predračun radova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</si>
</sst>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0625">
        <bgColor theme="5" tint="0.79998168889431442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top" wrapText="1"/>
    </xf>
    <xf numFmtId="0" fontId="2" fillId="6" borderId="1" xfId="0" applyFont="1" applyFill="1" applyBorder="1" applyAlignment="1">
      <alignment horizontal="right" vertical="top" wrapText="1"/>
    </xf>
    <xf numFmtId="0" fontId="4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0" fontId="4" fillId="6" borderId="1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0" fontId="7" fillId="5" borderId="2" xfId="0" applyFont="1" applyFill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4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4" fillId="0" borderId="19" xfId="0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right" vertical="center" wrapText="1"/>
    </xf>
    <xf numFmtId="3" fontId="5" fillId="0" borderId="12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Border="1" applyAlignment="1">
      <alignment vertical="center" wrapText="1"/>
    </xf>
    <xf numFmtId="3" fontId="5" fillId="0" borderId="3" xfId="0" applyNumberFormat="1" applyFont="1" applyBorder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5" fillId="6" borderId="3" xfId="0" applyNumberFormat="1" applyFont="1" applyFill="1" applyBorder="1" applyAlignment="1">
      <alignment vertical="center" wrapText="1"/>
    </xf>
    <xf numFmtId="3" fontId="5" fillId="0" borderId="12" xfId="0" applyNumberFormat="1" applyFont="1" applyBorder="1" applyAlignment="1">
      <alignment vertical="center" wrapText="1"/>
    </xf>
    <xf numFmtId="3" fontId="5" fillId="6" borderId="12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6" borderId="1" xfId="0" applyNumberFormat="1" applyFont="1" applyFill="1" applyBorder="1" applyAlignment="1">
      <alignment vertical="center" wrapText="1"/>
    </xf>
    <xf numFmtId="3" fontId="5" fillId="6" borderId="6" xfId="0" applyNumberFormat="1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vertical="center" wrapText="1"/>
    </xf>
    <xf numFmtId="3" fontId="5" fillId="0" borderId="12" xfId="0" applyNumberFormat="1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3" fontId="5" fillId="6" borderId="7" xfId="0" applyNumberFormat="1" applyFont="1" applyFill="1" applyBorder="1" applyAlignment="1">
      <alignment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zoomScale="85" zoomScaleNormal="85" workbookViewId="0">
      <selection activeCell="M28" sqref="M28"/>
    </sheetView>
  </sheetViews>
  <sheetFormatPr defaultRowHeight="15" x14ac:dyDescent="0.25"/>
  <cols>
    <col min="1" max="1" width="37.7109375" style="9" customWidth="1"/>
    <col min="2" max="2" width="20.28515625" style="9" customWidth="1"/>
    <col min="3" max="3" width="13.5703125" style="9" customWidth="1"/>
    <col min="4" max="4" width="14.5703125" style="9" customWidth="1"/>
    <col min="5" max="5" width="14.140625" style="9" customWidth="1"/>
    <col min="6" max="6" width="11" style="53" customWidth="1"/>
    <col min="7" max="7" width="10.28515625" style="9" customWidth="1"/>
    <col min="8" max="8" width="16.85546875" style="9" customWidth="1"/>
    <col min="9" max="9" width="13.7109375" style="9" customWidth="1"/>
    <col min="10" max="10" width="11.28515625" style="9" customWidth="1"/>
    <col min="11" max="12" width="14.140625" style="9" customWidth="1"/>
    <col min="13" max="13" width="14" style="9" customWidth="1"/>
    <col min="14" max="14" width="15.42578125" style="9" customWidth="1"/>
    <col min="15" max="15" width="16.42578125" style="9" customWidth="1"/>
    <col min="16" max="16" width="16.85546875" style="9" customWidth="1"/>
    <col min="17" max="17" width="14.5703125" style="30" customWidth="1"/>
    <col min="18" max="18" width="7" style="30" customWidth="1"/>
    <col min="19" max="19" width="20.5703125" style="9" customWidth="1"/>
    <col min="20" max="20" width="15.7109375" style="9" customWidth="1"/>
  </cols>
  <sheetData>
    <row r="1" spans="1:20" ht="15.75" thickBot="1" x14ac:dyDescent="0.3"/>
    <row r="2" spans="1:20" s="2" customFormat="1" ht="114.75" customHeight="1" thickTop="1" thickBot="1" x14ac:dyDescent="0.4">
      <c r="A2" s="60" t="s">
        <v>18</v>
      </c>
      <c r="B2" s="13" t="s">
        <v>26</v>
      </c>
      <c r="C2" s="14" t="s">
        <v>16</v>
      </c>
      <c r="D2" s="14" t="s">
        <v>32</v>
      </c>
      <c r="E2" s="15" t="s">
        <v>17</v>
      </c>
      <c r="F2" s="15" t="s">
        <v>14</v>
      </c>
      <c r="G2" s="14" t="s">
        <v>15</v>
      </c>
      <c r="H2" s="21" t="s">
        <v>28</v>
      </c>
      <c r="I2" s="14" t="s">
        <v>25</v>
      </c>
      <c r="J2" s="14" t="s">
        <v>11</v>
      </c>
      <c r="K2" s="14" t="s">
        <v>10</v>
      </c>
      <c r="L2" s="14" t="s">
        <v>33</v>
      </c>
      <c r="M2" s="14" t="s">
        <v>45</v>
      </c>
      <c r="N2" s="21" t="s">
        <v>44</v>
      </c>
      <c r="O2" s="13" t="s">
        <v>30</v>
      </c>
      <c r="P2" s="21" t="s">
        <v>43</v>
      </c>
      <c r="Q2" s="56" t="s">
        <v>37</v>
      </c>
      <c r="R2" s="29"/>
    </row>
    <row r="3" spans="1:20" s="2" customFormat="1" ht="21.75" thickBot="1" x14ac:dyDescent="0.4">
      <c r="A3" s="61"/>
      <c r="B3" s="3" t="s">
        <v>13</v>
      </c>
      <c r="C3" s="11" t="s">
        <v>7</v>
      </c>
      <c r="D3" s="11" t="s">
        <v>7</v>
      </c>
      <c r="E3" s="11" t="s">
        <v>7</v>
      </c>
      <c r="F3" s="16" t="s">
        <v>7</v>
      </c>
      <c r="G3" s="11" t="s">
        <v>7</v>
      </c>
      <c r="H3" s="12" t="s">
        <v>8</v>
      </c>
      <c r="I3" s="11" t="s">
        <v>8</v>
      </c>
      <c r="J3" s="11" t="s">
        <v>8</v>
      </c>
      <c r="K3" s="11" t="s">
        <v>8</v>
      </c>
      <c r="L3" s="11" t="s">
        <v>8</v>
      </c>
      <c r="M3" s="11" t="s">
        <v>8</v>
      </c>
      <c r="N3" s="12" t="s">
        <v>8</v>
      </c>
      <c r="O3" s="16" t="s">
        <v>8</v>
      </c>
      <c r="P3" s="16" t="s">
        <v>8</v>
      </c>
      <c r="Q3" s="57"/>
      <c r="R3" s="32"/>
    </row>
    <row r="4" spans="1:20" ht="31.5" customHeight="1" thickBot="1" x14ac:dyDescent="0.4">
      <c r="A4" s="26" t="s">
        <v>0</v>
      </c>
      <c r="B4" s="4" t="s">
        <v>19</v>
      </c>
      <c r="C4" s="5">
        <v>608</v>
      </c>
      <c r="D4" s="5">
        <v>608</v>
      </c>
      <c r="E4" s="40">
        <v>292</v>
      </c>
      <c r="F4" s="49">
        <v>163</v>
      </c>
      <c r="G4" s="40">
        <v>237</v>
      </c>
      <c r="H4" s="55">
        <f t="shared" ref="H4:H12" si="0">D4*400</f>
        <v>243200</v>
      </c>
      <c r="I4" s="40">
        <v>1310</v>
      </c>
      <c r="J4" s="40">
        <v>4500</v>
      </c>
      <c r="K4" s="40">
        <v>33654</v>
      </c>
      <c r="L4" s="40">
        <v>-33654</v>
      </c>
      <c r="M4" s="40">
        <v>184950</v>
      </c>
      <c r="N4" s="42">
        <f t="shared" ref="N4:N12" si="1">SUM(H4:M4)</f>
        <v>433960</v>
      </c>
      <c r="O4" s="48">
        <f>F4*3500</f>
        <v>570500</v>
      </c>
      <c r="P4" s="49">
        <f t="shared" ref="P4:P12" si="2">O4-N4</f>
        <v>136540</v>
      </c>
      <c r="Q4" s="34" t="s">
        <v>38</v>
      </c>
      <c r="R4" s="33"/>
      <c r="S4"/>
      <c r="T4"/>
    </row>
    <row r="5" spans="1:20" ht="30" customHeight="1" thickBot="1" x14ac:dyDescent="0.4">
      <c r="A5" s="26" t="s">
        <v>1</v>
      </c>
      <c r="B5" s="62" t="s">
        <v>24</v>
      </c>
      <c r="C5" s="64">
        <v>3583</v>
      </c>
      <c r="D5" s="6">
        <v>2000</v>
      </c>
      <c r="E5" s="51">
        <v>921.9</v>
      </c>
      <c r="F5" s="51">
        <v>1958.65</v>
      </c>
      <c r="G5" s="39">
        <v>2600</v>
      </c>
      <c r="H5" s="55">
        <f t="shared" si="0"/>
        <v>800000</v>
      </c>
      <c r="I5" s="39">
        <v>4150</v>
      </c>
      <c r="J5" s="39">
        <v>53200</v>
      </c>
      <c r="K5" s="39">
        <v>553161</v>
      </c>
      <c r="L5" s="39">
        <v>-553161</v>
      </c>
      <c r="M5" s="39">
        <v>1195437</v>
      </c>
      <c r="N5" s="42">
        <f t="shared" si="1"/>
        <v>2052787</v>
      </c>
      <c r="O5" s="48">
        <f t="shared" ref="O5:O12" si="3">F5*3500</f>
        <v>6855275</v>
      </c>
      <c r="P5" s="49">
        <f t="shared" si="2"/>
        <v>4802488</v>
      </c>
      <c r="Q5" s="34" t="s">
        <v>39</v>
      </c>
      <c r="R5" s="33"/>
      <c r="S5"/>
      <c r="T5"/>
    </row>
    <row r="6" spans="1:20" ht="30" customHeight="1" thickBot="1" x14ac:dyDescent="0.4">
      <c r="A6" s="26" t="s">
        <v>2</v>
      </c>
      <c r="B6" s="63"/>
      <c r="C6" s="65"/>
      <c r="D6" s="6">
        <v>1583</v>
      </c>
      <c r="E6" s="51">
        <v>554.79999999999995</v>
      </c>
      <c r="F6" s="51">
        <v>593.1</v>
      </c>
      <c r="G6" s="39">
        <v>673.3</v>
      </c>
      <c r="H6" s="55">
        <f t="shared" si="0"/>
        <v>633200</v>
      </c>
      <c r="I6" s="39">
        <v>2500</v>
      </c>
      <c r="J6" s="39">
        <v>16600</v>
      </c>
      <c r="K6" s="39">
        <v>124320</v>
      </c>
      <c r="L6" s="39">
        <v>-124320</v>
      </c>
      <c r="M6" s="39">
        <v>439523</v>
      </c>
      <c r="N6" s="42">
        <f t="shared" si="1"/>
        <v>1091823</v>
      </c>
      <c r="O6" s="48">
        <f t="shared" si="3"/>
        <v>2075850</v>
      </c>
      <c r="P6" s="49">
        <f t="shared" si="2"/>
        <v>984027</v>
      </c>
      <c r="Q6" s="34" t="s">
        <v>40</v>
      </c>
      <c r="R6" s="33"/>
      <c r="S6"/>
      <c r="T6"/>
    </row>
    <row r="7" spans="1:20" ht="30" customHeight="1" thickBot="1" x14ac:dyDescent="0.4">
      <c r="A7" s="22" t="s">
        <v>3</v>
      </c>
      <c r="B7" s="62" t="s">
        <v>20</v>
      </c>
      <c r="C7" s="64">
        <v>1138</v>
      </c>
      <c r="D7" s="6">
        <v>500</v>
      </c>
      <c r="E7" s="51">
        <v>333</v>
      </c>
      <c r="F7" s="51">
        <v>317</v>
      </c>
      <c r="G7" s="39">
        <v>410</v>
      </c>
      <c r="H7" s="55">
        <f t="shared" si="0"/>
        <v>200000</v>
      </c>
      <c r="I7" s="39">
        <v>1485</v>
      </c>
      <c r="J7" s="39">
        <v>7790</v>
      </c>
      <c r="K7" s="39">
        <v>58220</v>
      </c>
      <c r="L7" s="39">
        <v>-58220</v>
      </c>
      <c r="M7" s="39">
        <v>268216</v>
      </c>
      <c r="N7" s="42">
        <f t="shared" si="1"/>
        <v>477491</v>
      </c>
      <c r="O7" s="48">
        <f t="shared" si="3"/>
        <v>1109500</v>
      </c>
      <c r="P7" s="49">
        <f t="shared" si="2"/>
        <v>632009</v>
      </c>
      <c r="Q7" s="34" t="s">
        <v>38</v>
      </c>
      <c r="R7" s="33"/>
      <c r="S7"/>
      <c r="T7"/>
    </row>
    <row r="8" spans="1:20" ht="30" customHeight="1" thickBot="1" x14ac:dyDescent="0.4">
      <c r="A8" s="22" t="s">
        <v>12</v>
      </c>
      <c r="B8" s="63"/>
      <c r="C8" s="65"/>
      <c r="D8" s="6">
        <v>638</v>
      </c>
      <c r="E8" s="51">
        <v>529</v>
      </c>
      <c r="F8" s="51">
        <v>372</v>
      </c>
      <c r="G8" s="39">
        <v>456</v>
      </c>
      <c r="H8" s="55">
        <f t="shared" si="0"/>
        <v>255200</v>
      </c>
      <c r="I8" s="39">
        <v>2710</v>
      </c>
      <c r="J8" s="39">
        <v>8665</v>
      </c>
      <c r="K8" s="39">
        <v>64752</v>
      </c>
      <c r="L8" s="39">
        <v>-64752</v>
      </c>
      <c r="M8" s="39">
        <v>362118</v>
      </c>
      <c r="N8" s="42">
        <f t="shared" si="1"/>
        <v>628693</v>
      </c>
      <c r="O8" s="48">
        <f t="shared" si="3"/>
        <v>1302000</v>
      </c>
      <c r="P8" s="49">
        <f t="shared" si="2"/>
        <v>673307</v>
      </c>
      <c r="Q8" s="34" t="s">
        <v>38</v>
      </c>
      <c r="R8" s="33"/>
      <c r="S8" s="66" t="s">
        <v>34</v>
      </c>
      <c r="T8"/>
    </row>
    <row r="9" spans="1:20" ht="30" customHeight="1" thickBot="1" x14ac:dyDescent="0.4">
      <c r="A9" s="22" t="s">
        <v>4</v>
      </c>
      <c r="B9" s="7">
        <v>207</v>
      </c>
      <c r="C9" s="6">
        <v>274</v>
      </c>
      <c r="D9" s="6">
        <v>274</v>
      </c>
      <c r="E9" s="51">
        <v>183</v>
      </c>
      <c r="F9" s="51">
        <v>134.71</v>
      </c>
      <c r="G9" s="39">
        <v>179.52</v>
      </c>
      <c r="H9" s="55">
        <f t="shared" si="0"/>
        <v>109600</v>
      </c>
      <c r="I9" s="39">
        <v>824</v>
      </c>
      <c r="J9" s="39">
        <v>3420</v>
      </c>
      <c r="K9" s="39">
        <v>25418</v>
      </c>
      <c r="L9" s="39">
        <v>-25418</v>
      </c>
      <c r="M9" s="39">
        <v>161510</v>
      </c>
      <c r="N9" s="42">
        <f t="shared" si="1"/>
        <v>275354</v>
      </c>
      <c r="O9" s="48">
        <f>F9*3500</f>
        <v>471485</v>
      </c>
      <c r="P9" s="49">
        <f t="shared" si="2"/>
        <v>196131</v>
      </c>
      <c r="Q9" s="34" t="s">
        <v>40</v>
      </c>
      <c r="R9" s="33"/>
      <c r="S9" s="67"/>
      <c r="T9"/>
    </row>
    <row r="10" spans="1:20" ht="30" customHeight="1" thickBot="1" x14ac:dyDescent="0.4">
      <c r="A10" s="27" t="s">
        <v>5</v>
      </c>
      <c r="B10" s="7">
        <v>543</v>
      </c>
      <c r="C10" s="6">
        <v>143</v>
      </c>
      <c r="D10" s="6">
        <v>143</v>
      </c>
      <c r="E10" s="39">
        <v>143</v>
      </c>
      <c r="F10" s="51">
        <v>208</v>
      </c>
      <c r="G10" s="39">
        <v>316</v>
      </c>
      <c r="H10" s="55">
        <f t="shared" si="0"/>
        <v>57200</v>
      </c>
      <c r="I10" s="39">
        <v>650</v>
      </c>
      <c r="J10" s="39">
        <v>6005</v>
      </c>
      <c r="K10" s="39">
        <v>39618</v>
      </c>
      <c r="L10" s="39"/>
      <c r="M10" s="39">
        <v>155557</v>
      </c>
      <c r="N10" s="42">
        <f t="shared" si="1"/>
        <v>259030</v>
      </c>
      <c r="O10" s="48">
        <f t="shared" si="3"/>
        <v>728000</v>
      </c>
      <c r="P10" s="49">
        <f t="shared" si="2"/>
        <v>468970</v>
      </c>
      <c r="Q10" s="34" t="s">
        <v>40</v>
      </c>
      <c r="R10" s="33"/>
      <c r="S10" s="68"/>
      <c r="T10"/>
    </row>
    <row r="11" spans="1:20" ht="30" customHeight="1" thickBot="1" x14ac:dyDescent="0.4">
      <c r="A11" s="27" t="s">
        <v>9</v>
      </c>
      <c r="B11" s="7" t="s">
        <v>21</v>
      </c>
      <c r="C11" s="6">
        <v>3166</v>
      </c>
      <c r="D11" s="6">
        <v>3166</v>
      </c>
      <c r="E11" s="51">
        <v>2584</v>
      </c>
      <c r="F11" s="51">
        <v>429</v>
      </c>
      <c r="G11" s="39">
        <v>579</v>
      </c>
      <c r="H11" s="55">
        <f t="shared" si="0"/>
        <v>1266400</v>
      </c>
      <c r="I11" s="39">
        <v>11628</v>
      </c>
      <c r="J11" s="39">
        <v>11001</v>
      </c>
      <c r="K11" s="39">
        <v>107115</v>
      </c>
      <c r="L11" s="39"/>
      <c r="M11" s="39">
        <v>613376</v>
      </c>
      <c r="N11" s="42">
        <f t="shared" si="1"/>
        <v>2009520</v>
      </c>
      <c r="O11" s="41">
        <f>F11*3500+S11</f>
        <v>2839500</v>
      </c>
      <c r="P11" s="49">
        <f t="shared" si="2"/>
        <v>829980</v>
      </c>
      <c r="Q11" s="34" t="s">
        <v>40</v>
      </c>
      <c r="R11" s="35"/>
      <c r="S11" s="31">
        <f>2230*600</f>
        <v>1338000</v>
      </c>
      <c r="T11"/>
    </row>
    <row r="12" spans="1:20" ht="30" customHeight="1" thickBot="1" x14ac:dyDescent="0.4">
      <c r="A12" s="28" t="s">
        <v>6</v>
      </c>
      <c r="B12" s="8" t="s">
        <v>22</v>
      </c>
      <c r="C12" s="36">
        <v>699</v>
      </c>
      <c r="D12" s="36">
        <v>699</v>
      </c>
      <c r="E12" s="52">
        <v>699</v>
      </c>
      <c r="F12" s="52">
        <v>345.75</v>
      </c>
      <c r="G12" s="43">
        <v>414.12</v>
      </c>
      <c r="H12" s="55">
        <f t="shared" si="0"/>
        <v>279600</v>
      </c>
      <c r="I12" s="43">
        <v>2480</v>
      </c>
      <c r="J12" s="43">
        <v>7866</v>
      </c>
      <c r="K12" s="43">
        <v>58646</v>
      </c>
      <c r="L12" s="43"/>
      <c r="M12" s="43">
        <v>413333</v>
      </c>
      <c r="N12" s="44">
        <f t="shared" si="1"/>
        <v>761925</v>
      </c>
      <c r="O12" s="48">
        <f t="shared" si="3"/>
        <v>1210125</v>
      </c>
      <c r="P12" s="49">
        <f t="shared" si="2"/>
        <v>448200</v>
      </c>
      <c r="Q12" s="34" t="s">
        <v>40</v>
      </c>
      <c r="R12" s="33"/>
      <c r="S12"/>
      <c r="T12"/>
    </row>
    <row r="13" spans="1:20" ht="30" customHeight="1" thickBot="1" x14ac:dyDescent="0.3">
      <c r="A13" s="58" t="s">
        <v>23</v>
      </c>
      <c r="B13" s="59"/>
      <c r="C13" s="10">
        <f t="shared" ref="C13" si="4">SUM(C4:C12)</f>
        <v>9611</v>
      </c>
      <c r="D13" s="10">
        <f t="shared" ref="D13:K13" si="5">SUM(D4:D12)</f>
        <v>9611</v>
      </c>
      <c r="E13" s="45">
        <f>SUM(E4:E12)</f>
        <v>6239.7</v>
      </c>
      <c r="F13" s="50">
        <f t="shared" si="5"/>
        <v>4521.21</v>
      </c>
      <c r="G13" s="45">
        <f t="shared" si="5"/>
        <v>5864.9400000000005</v>
      </c>
      <c r="H13" s="46">
        <f>SUM(H4:H12)</f>
        <v>3844400</v>
      </c>
      <c r="I13" s="45">
        <f t="shared" si="5"/>
        <v>27737</v>
      </c>
      <c r="J13" s="45">
        <f t="shared" si="5"/>
        <v>119047</v>
      </c>
      <c r="K13" s="45">
        <f t="shared" si="5"/>
        <v>1064904</v>
      </c>
      <c r="L13" s="45">
        <f>SUM(L4:L12)</f>
        <v>-859525</v>
      </c>
      <c r="M13" s="45">
        <f>SUM(M4:M12)</f>
        <v>3794020</v>
      </c>
      <c r="N13" s="46">
        <f>SUM(N4:N12)</f>
        <v>7990583</v>
      </c>
      <c r="O13" s="50">
        <f>SUM(O4:O12)</f>
        <v>17162235</v>
      </c>
      <c r="P13" s="50">
        <f>SUM(P4:P12)</f>
        <v>9171652</v>
      </c>
      <c r="Q13"/>
      <c r="R13"/>
      <c r="S13"/>
      <c r="T13"/>
    </row>
    <row r="14" spans="1:20" ht="30" customHeight="1" x14ac:dyDescent="0.35">
      <c r="A14" s="17"/>
      <c r="B14" s="17"/>
      <c r="C14" s="18"/>
      <c r="D14" s="18"/>
      <c r="E14" s="19"/>
      <c r="F14" s="20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17"/>
      <c r="R14" s="17"/>
      <c r="S14"/>
      <c r="T14"/>
    </row>
    <row r="15" spans="1:20" ht="24" thickBot="1" x14ac:dyDescent="0.4">
      <c r="A15" s="1"/>
      <c r="B15" s="1"/>
      <c r="C15" s="1"/>
      <c r="D15" s="1"/>
      <c r="E15" s="1"/>
      <c r="F15" s="54"/>
      <c r="G15" s="1"/>
      <c r="Q15" s="1"/>
      <c r="R15" s="1"/>
    </row>
    <row r="16" spans="1:20" ht="114" thickTop="1" thickBot="1" x14ac:dyDescent="0.3">
      <c r="A16" s="60" t="s">
        <v>18</v>
      </c>
      <c r="B16" s="13" t="s">
        <v>26</v>
      </c>
      <c r="C16" s="14" t="s">
        <v>16</v>
      </c>
      <c r="D16" s="14" t="s">
        <v>27</v>
      </c>
      <c r="E16" s="15" t="s">
        <v>17</v>
      </c>
      <c r="F16" s="15" t="s">
        <v>14</v>
      </c>
      <c r="G16" s="14" t="s">
        <v>15</v>
      </c>
      <c r="H16" s="21" t="s">
        <v>28</v>
      </c>
      <c r="I16" s="14" t="s">
        <v>25</v>
      </c>
      <c r="J16" s="14" t="s">
        <v>11</v>
      </c>
      <c r="K16" s="14" t="s">
        <v>10</v>
      </c>
      <c r="L16" s="14" t="s">
        <v>33</v>
      </c>
      <c r="M16" s="14" t="s">
        <v>45</v>
      </c>
      <c r="N16" s="21" t="s">
        <v>44</v>
      </c>
      <c r="O16" s="13" t="s">
        <v>29</v>
      </c>
      <c r="P16" s="21" t="s">
        <v>41</v>
      </c>
      <c r="Q16" s="56" t="s">
        <v>37</v>
      </c>
      <c r="R16" s="29"/>
      <c r="S16"/>
      <c r="T16"/>
    </row>
    <row r="17" spans="1:20" ht="21.75" customHeight="1" thickBot="1" x14ac:dyDescent="0.3">
      <c r="A17" s="61"/>
      <c r="B17" s="3" t="s">
        <v>13</v>
      </c>
      <c r="C17" s="11" t="s">
        <v>7</v>
      </c>
      <c r="D17" s="11" t="s">
        <v>7</v>
      </c>
      <c r="E17" s="11" t="s">
        <v>7</v>
      </c>
      <c r="F17" s="16" t="s">
        <v>7</v>
      </c>
      <c r="G17" s="11" t="s">
        <v>7</v>
      </c>
      <c r="H17" s="12" t="s">
        <v>8</v>
      </c>
      <c r="I17" s="11" t="s">
        <v>8</v>
      </c>
      <c r="J17" s="11" t="s">
        <v>8</v>
      </c>
      <c r="K17" s="11" t="s">
        <v>8</v>
      </c>
      <c r="L17" s="11"/>
      <c r="M17" s="11" t="s">
        <v>8</v>
      </c>
      <c r="N17" s="12" t="s">
        <v>8</v>
      </c>
      <c r="O17" s="11" t="s">
        <v>8</v>
      </c>
      <c r="P17" s="11" t="s">
        <v>8</v>
      </c>
      <c r="Q17" s="57"/>
      <c r="R17" s="32"/>
      <c r="S17"/>
      <c r="T17"/>
    </row>
    <row r="18" spans="1:20" ht="31.5" customHeight="1" thickBot="1" x14ac:dyDescent="0.4">
      <c r="A18" s="23" t="s">
        <v>0</v>
      </c>
      <c r="B18" s="4" t="s">
        <v>19</v>
      </c>
      <c r="C18" s="5">
        <v>608</v>
      </c>
      <c r="D18" s="5">
        <v>608</v>
      </c>
      <c r="E18" s="40">
        <v>292</v>
      </c>
      <c r="F18" s="49">
        <v>163</v>
      </c>
      <c r="G18" s="40">
        <v>237</v>
      </c>
      <c r="H18" s="55">
        <f>D18*400</f>
        <v>243200</v>
      </c>
      <c r="I18" s="40">
        <v>1310</v>
      </c>
      <c r="J18" s="40">
        <v>4500</v>
      </c>
      <c r="K18" s="40">
        <v>33654</v>
      </c>
      <c r="L18" s="40">
        <v>-33654</v>
      </c>
      <c r="M18" s="40">
        <v>184950</v>
      </c>
      <c r="N18" s="42">
        <f t="shared" ref="N18:N26" si="6">SUM(H18:M18)</f>
        <v>433960</v>
      </c>
      <c r="O18" s="41">
        <f t="shared" ref="O18:O24" si="7">F18*3000</f>
        <v>489000</v>
      </c>
      <c r="P18" s="40">
        <f t="shared" ref="P18:P26" si="8">O18-N18</f>
        <v>55040</v>
      </c>
      <c r="Q18" s="34" t="s">
        <v>38</v>
      </c>
      <c r="R18" s="33"/>
      <c r="S18"/>
      <c r="T18"/>
    </row>
    <row r="19" spans="1:20" ht="31.5" customHeight="1" thickBot="1" x14ac:dyDescent="0.4">
      <c r="A19" s="23" t="s">
        <v>1</v>
      </c>
      <c r="B19" s="62" t="s">
        <v>24</v>
      </c>
      <c r="C19" s="64">
        <v>3583</v>
      </c>
      <c r="D19" s="6">
        <v>2000</v>
      </c>
      <c r="E19" s="51">
        <v>921.9</v>
      </c>
      <c r="F19" s="51">
        <v>1958.65</v>
      </c>
      <c r="G19" s="39">
        <v>2600</v>
      </c>
      <c r="H19" s="55">
        <f t="shared" ref="H19:H26" si="9">D19*400</f>
        <v>800000</v>
      </c>
      <c r="I19" s="39">
        <v>4150</v>
      </c>
      <c r="J19" s="39">
        <v>53200</v>
      </c>
      <c r="K19" s="39">
        <v>553161</v>
      </c>
      <c r="L19" s="39">
        <v>-553161</v>
      </c>
      <c r="M19" s="39">
        <v>1195437</v>
      </c>
      <c r="N19" s="42">
        <f t="shared" si="6"/>
        <v>2052787</v>
      </c>
      <c r="O19" s="41">
        <f t="shared" si="7"/>
        <v>5875950</v>
      </c>
      <c r="P19" s="40">
        <f t="shared" si="8"/>
        <v>3823163</v>
      </c>
      <c r="Q19" s="34" t="s">
        <v>39</v>
      </c>
      <c r="R19" s="33"/>
      <c r="S19"/>
      <c r="T19"/>
    </row>
    <row r="20" spans="1:20" ht="31.5" customHeight="1" thickBot="1" x14ac:dyDescent="0.4">
      <c r="A20" s="23" t="s">
        <v>2</v>
      </c>
      <c r="B20" s="63"/>
      <c r="C20" s="65"/>
      <c r="D20" s="6">
        <v>1583</v>
      </c>
      <c r="E20" s="51">
        <v>554.79999999999995</v>
      </c>
      <c r="F20" s="51">
        <v>593.1</v>
      </c>
      <c r="G20" s="39">
        <v>673.3</v>
      </c>
      <c r="H20" s="55">
        <f t="shared" si="9"/>
        <v>633200</v>
      </c>
      <c r="I20" s="39">
        <v>2500</v>
      </c>
      <c r="J20" s="39">
        <v>16600</v>
      </c>
      <c r="K20" s="39">
        <v>124320</v>
      </c>
      <c r="L20" s="39">
        <v>-124320</v>
      </c>
      <c r="M20" s="39">
        <v>439523</v>
      </c>
      <c r="N20" s="42">
        <f t="shared" si="6"/>
        <v>1091823</v>
      </c>
      <c r="O20" s="41">
        <f t="shared" si="7"/>
        <v>1779300</v>
      </c>
      <c r="P20" s="40">
        <f t="shared" si="8"/>
        <v>687477</v>
      </c>
      <c r="Q20" s="34" t="s">
        <v>40</v>
      </c>
      <c r="R20" s="33"/>
      <c r="S20"/>
      <c r="T20"/>
    </row>
    <row r="21" spans="1:20" ht="31.5" customHeight="1" thickBot="1" x14ac:dyDescent="0.4">
      <c r="A21" s="22" t="s">
        <v>3</v>
      </c>
      <c r="B21" s="62" t="s">
        <v>20</v>
      </c>
      <c r="C21" s="64">
        <v>1138</v>
      </c>
      <c r="D21" s="6">
        <v>500</v>
      </c>
      <c r="E21" s="51">
        <v>333</v>
      </c>
      <c r="F21" s="51">
        <v>317</v>
      </c>
      <c r="G21" s="39">
        <v>410</v>
      </c>
      <c r="H21" s="55">
        <f t="shared" si="9"/>
        <v>200000</v>
      </c>
      <c r="I21" s="39">
        <v>1485</v>
      </c>
      <c r="J21" s="39">
        <v>7790</v>
      </c>
      <c r="K21" s="39">
        <v>58220</v>
      </c>
      <c r="L21" s="39">
        <v>-58220</v>
      </c>
      <c r="M21" s="39">
        <v>268216</v>
      </c>
      <c r="N21" s="42">
        <f t="shared" si="6"/>
        <v>477491</v>
      </c>
      <c r="O21" s="41">
        <f t="shared" si="7"/>
        <v>951000</v>
      </c>
      <c r="P21" s="40">
        <f t="shared" si="8"/>
        <v>473509</v>
      </c>
      <c r="Q21" s="34" t="s">
        <v>38</v>
      </c>
      <c r="R21" s="33"/>
      <c r="S21"/>
      <c r="T21"/>
    </row>
    <row r="22" spans="1:20" ht="31.5" customHeight="1" thickBot="1" x14ac:dyDescent="0.4">
      <c r="A22" s="22" t="s">
        <v>12</v>
      </c>
      <c r="B22" s="63"/>
      <c r="C22" s="65"/>
      <c r="D22" s="6">
        <v>638</v>
      </c>
      <c r="E22" s="51">
        <v>529</v>
      </c>
      <c r="F22" s="51">
        <v>372</v>
      </c>
      <c r="G22" s="39">
        <v>456</v>
      </c>
      <c r="H22" s="55">
        <f t="shared" si="9"/>
        <v>255200</v>
      </c>
      <c r="I22" s="39">
        <v>2710</v>
      </c>
      <c r="J22" s="39">
        <v>8665</v>
      </c>
      <c r="K22" s="39">
        <v>64752</v>
      </c>
      <c r="L22" s="39">
        <v>-64752</v>
      </c>
      <c r="M22" s="39">
        <v>362118</v>
      </c>
      <c r="N22" s="42">
        <f t="shared" si="6"/>
        <v>628693</v>
      </c>
      <c r="O22" s="41">
        <f t="shared" si="7"/>
        <v>1116000</v>
      </c>
      <c r="P22" s="40">
        <f t="shared" si="8"/>
        <v>487307</v>
      </c>
      <c r="Q22" s="34" t="s">
        <v>38</v>
      </c>
      <c r="R22" s="33"/>
      <c r="S22" s="66" t="s">
        <v>35</v>
      </c>
      <c r="T22"/>
    </row>
    <row r="23" spans="1:20" ht="31.5" customHeight="1" thickBot="1" x14ac:dyDescent="0.4">
      <c r="A23" s="22" t="s">
        <v>4</v>
      </c>
      <c r="B23" s="7">
        <v>207</v>
      </c>
      <c r="C23" s="6">
        <v>274</v>
      </c>
      <c r="D23" s="6">
        <v>274</v>
      </c>
      <c r="E23" s="51">
        <v>183</v>
      </c>
      <c r="F23" s="51">
        <v>134.71</v>
      </c>
      <c r="G23" s="39">
        <v>179.52</v>
      </c>
      <c r="H23" s="55">
        <f t="shared" si="9"/>
        <v>109600</v>
      </c>
      <c r="I23" s="39">
        <v>824</v>
      </c>
      <c r="J23" s="39">
        <v>3420</v>
      </c>
      <c r="K23" s="39">
        <v>25418</v>
      </c>
      <c r="L23" s="39">
        <v>-25418</v>
      </c>
      <c r="M23" s="39">
        <v>161510</v>
      </c>
      <c r="N23" s="42">
        <f t="shared" si="6"/>
        <v>275354</v>
      </c>
      <c r="O23" s="41">
        <f t="shared" si="7"/>
        <v>404130</v>
      </c>
      <c r="P23" s="40">
        <f t="shared" si="8"/>
        <v>128776</v>
      </c>
      <c r="Q23" s="34" t="s">
        <v>40</v>
      </c>
      <c r="R23" s="33"/>
      <c r="S23" s="67"/>
      <c r="T23"/>
    </row>
    <row r="24" spans="1:20" ht="31.5" customHeight="1" thickBot="1" x14ac:dyDescent="0.4">
      <c r="A24" s="24" t="s">
        <v>5</v>
      </c>
      <c r="B24" s="7">
        <v>543</v>
      </c>
      <c r="C24" s="6">
        <v>143</v>
      </c>
      <c r="D24" s="6">
        <v>143</v>
      </c>
      <c r="E24" s="39">
        <v>143</v>
      </c>
      <c r="F24" s="51">
        <v>208</v>
      </c>
      <c r="G24" s="39">
        <v>316</v>
      </c>
      <c r="H24" s="55">
        <f t="shared" si="9"/>
        <v>57200</v>
      </c>
      <c r="I24" s="39">
        <v>650</v>
      </c>
      <c r="J24" s="39">
        <v>6005</v>
      </c>
      <c r="K24" s="39">
        <v>39618</v>
      </c>
      <c r="L24" s="39"/>
      <c r="M24" s="39">
        <v>155557</v>
      </c>
      <c r="N24" s="42">
        <f t="shared" si="6"/>
        <v>259030</v>
      </c>
      <c r="O24" s="41">
        <f t="shared" si="7"/>
        <v>624000</v>
      </c>
      <c r="P24" s="40">
        <f t="shared" si="8"/>
        <v>364970</v>
      </c>
      <c r="Q24" s="34" t="s">
        <v>40</v>
      </c>
      <c r="R24" s="33"/>
      <c r="S24" s="68"/>
      <c r="T24"/>
    </row>
    <row r="25" spans="1:20" ht="31.5" customHeight="1" thickBot="1" x14ac:dyDescent="0.4">
      <c r="A25" s="24" t="s">
        <v>9</v>
      </c>
      <c r="B25" s="7" t="s">
        <v>21</v>
      </c>
      <c r="C25" s="6">
        <v>3166</v>
      </c>
      <c r="D25" s="6">
        <v>3166</v>
      </c>
      <c r="E25" s="51">
        <v>2584</v>
      </c>
      <c r="F25" s="51">
        <v>429</v>
      </c>
      <c r="G25" s="39">
        <v>579</v>
      </c>
      <c r="H25" s="55">
        <f t="shared" si="9"/>
        <v>1266400</v>
      </c>
      <c r="I25" s="39">
        <v>11628</v>
      </c>
      <c r="J25" s="39">
        <v>11001</v>
      </c>
      <c r="K25" s="39">
        <v>107115</v>
      </c>
      <c r="L25" s="39"/>
      <c r="M25" s="39">
        <v>613376</v>
      </c>
      <c r="N25" s="42">
        <f t="shared" si="6"/>
        <v>2009520</v>
      </c>
      <c r="O25" s="41">
        <f>F25*3000+S25</f>
        <v>2402000</v>
      </c>
      <c r="P25" s="40">
        <f t="shared" si="8"/>
        <v>392480</v>
      </c>
      <c r="Q25" s="34" t="s">
        <v>40</v>
      </c>
      <c r="R25" s="35"/>
      <c r="S25" s="31">
        <f>2230*500</f>
        <v>1115000</v>
      </c>
      <c r="T25"/>
    </row>
    <row r="26" spans="1:20" ht="31.5" customHeight="1" thickBot="1" x14ac:dyDescent="0.4">
      <c r="A26" s="25" t="s">
        <v>6</v>
      </c>
      <c r="B26" s="8" t="s">
        <v>22</v>
      </c>
      <c r="C26" s="36">
        <v>699</v>
      </c>
      <c r="D26" s="37">
        <v>699</v>
      </c>
      <c r="E26" s="52">
        <v>699</v>
      </c>
      <c r="F26" s="52">
        <v>345.75</v>
      </c>
      <c r="G26" s="43">
        <v>414.12</v>
      </c>
      <c r="H26" s="55">
        <f t="shared" si="9"/>
        <v>279600</v>
      </c>
      <c r="I26" s="43">
        <v>2480</v>
      </c>
      <c r="J26" s="43">
        <v>7866</v>
      </c>
      <c r="K26" s="43">
        <v>58646</v>
      </c>
      <c r="L26" s="43"/>
      <c r="M26" s="43">
        <v>413333</v>
      </c>
      <c r="N26" s="44">
        <f t="shared" si="6"/>
        <v>761925</v>
      </c>
      <c r="O26" s="41">
        <f>F26*3000</f>
        <v>1037250</v>
      </c>
      <c r="P26" s="40">
        <f t="shared" si="8"/>
        <v>275325</v>
      </c>
      <c r="Q26" s="34" t="s">
        <v>40</v>
      </c>
      <c r="R26" s="33"/>
      <c r="S26"/>
      <c r="T26"/>
    </row>
    <row r="27" spans="1:20" ht="31.5" customHeight="1" thickBot="1" x14ac:dyDescent="0.3">
      <c r="A27" s="58" t="s">
        <v>23</v>
      </c>
      <c r="B27" s="59"/>
      <c r="C27" s="10">
        <f t="shared" ref="C27:K27" si="10">SUM(C18:C26)</f>
        <v>9611</v>
      </c>
      <c r="D27" s="10">
        <f>SUM(D18:D26)</f>
        <v>9611</v>
      </c>
      <c r="E27" s="45">
        <f>SUM(E18:E26)</f>
        <v>6239.7</v>
      </c>
      <c r="F27" s="50">
        <f t="shared" si="10"/>
        <v>4521.21</v>
      </c>
      <c r="G27" s="45">
        <f t="shared" si="10"/>
        <v>5864.9400000000005</v>
      </c>
      <c r="H27" s="46">
        <f t="shared" si="10"/>
        <v>3844400</v>
      </c>
      <c r="I27" s="45">
        <f>SUM(I18:I26)</f>
        <v>27737</v>
      </c>
      <c r="J27" s="45">
        <f t="shared" si="10"/>
        <v>119047</v>
      </c>
      <c r="K27" s="45">
        <f t="shared" si="10"/>
        <v>1064904</v>
      </c>
      <c r="L27" s="45">
        <f>SUM(L18:L26)</f>
        <v>-859525</v>
      </c>
      <c r="M27" s="45">
        <f>SUM(M18:M26)</f>
        <v>3794020</v>
      </c>
      <c r="N27" s="46">
        <f>SUM(N18:N26)</f>
        <v>7990583</v>
      </c>
      <c r="O27" s="45">
        <f>SUM(O18:O26)</f>
        <v>14678630</v>
      </c>
      <c r="P27" s="45">
        <f>SUM(P18:P26)</f>
        <v>6688047</v>
      </c>
      <c r="Q27"/>
      <c r="R27"/>
      <c r="S27"/>
      <c r="T27"/>
    </row>
    <row r="28" spans="1:20" ht="31.5" customHeight="1" x14ac:dyDescent="0.35">
      <c r="A28" s="17"/>
      <c r="B28" s="17"/>
      <c r="C28" s="18"/>
      <c r="D28" s="18"/>
      <c r="E28" s="38"/>
      <c r="F28" s="20"/>
      <c r="G28" s="19"/>
      <c r="H28" s="19"/>
      <c r="I28" s="19"/>
      <c r="J28" s="19"/>
      <c r="K28" s="19"/>
      <c r="L28" s="19"/>
      <c r="M28" s="19"/>
      <c r="N28" s="20"/>
      <c r="O28" s="19"/>
      <c r="P28" s="19"/>
      <c r="Q28" s="17"/>
      <c r="R28" s="17"/>
      <c r="S28"/>
      <c r="T28"/>
    </row>
    <row r="29" spans="1:20" ht="15.75" thickBot="1" x14ac:dyDescent="0.3"/>
    <row r="30" spans="1:20" ht="116.25" customHeight="1" thickTop="1" thickBot="1" x14ac:dyDescent="0.3">
      <c r="A30" s="60" t="s">
        <v>18</v>
      </c>
      <c r="B30" s="13" t="s">
        <v>26</v>
      </c>
      <c r="C30" s="14" t="s">
        <v>16</v>
      </c>
      <c r="D30" s="14" t="s">
        <v>27</v>
      </c>
      <c r="E30" s="15" t="s">
        <v>17</v>
      </c>
      <c r="F30" s="15" t="s">
        <v>14</v>
      </c>
      <c r="G30" s="14" t="s">
        <v>15</v>
      </c>
      <c r="H30" s="21" t="s">
        <v>28</v>
      </c>
      <c r="I30" s="14" t="s">
        <v>25</v>
      </c>
      <c r="J30" s="14" t="s">
        <v>11</v>
      </c>
      <c r="K30" s="14" t="s">
        <v>10</v>
      </c>
      <c r="L30" s="14" t="s">
        <v>33</v>
      </c>
      <c r="M30" s="14" t="s">
        <v>45</v>
      </c>
      <c r="N30" s="21" t="s">
        <v>44</v>
      </c>
      <c r="O30" s="13" t="s">
        <v>31</v>
      </c>
      <c r="P30" s="21" t="s">
        <v>42</v>
      </c>
      <c r="Q30" s="56" t="s">
        <v>37</v>
      </c>
      <c r="R30" s="29"/>
      <c r="S30"/>
      <c r="T30"/>
    </row>
    <row r="31" spans="1:20" ht="21.75" customHeight="1" thickBot="1" x14ac:dyDescent="0.3">
      <c r="A31" s="61"/>
      <c r="B31" s="3" t="s">
        <v>13</v>
      </c>
      <c r="C31" s="11" t="s">
        <v>7</v>
      </c>
      <c r="D31" s="11" t="s">
        <v>7</v>
      </c>
      <c r="E31" s="11" t="s">
        <v>7</v>
      </c>
      <c r="F31" s="16" t="s">
        <v>7</v>
      </c>
      <c r="G31" s="11" t="s">
        <v>7</v>
      </c>
      <c r="H31" s="12" t="s">
        <v>8</v>
      </c>
      <c r="I31" s="11" t="s">
        <v>8</v>
      </c>
      <c r="J31" s="11" t="s">
        <v>8</v>
      </c>
      <c r="K31" s="11" t="s">
        <v>8</v>
      </c>
      <c r="L31" s="11"/>
      <c r="M31" s="11" t="s">
        <v>8</v>
      </c>
      <c r="N31" s="12" t="s">
        <v>8</v>
      </c>
      <c r="O31" s="11" t="s">
        <v>8</v>
      </c>
      <c r="P31" s="11" t="s">
        <v>8</v>
      </c>
      <c r="Q31" s="57"/>
      <c r="R31" s="32"/>
      <c r="S31"/>
      <c r="T31"/>
    </row>
    <row r="32" spans="1:20" ht="31.5" customHeight="1" thickBot="1" x14ac:dyDescent="0.4">
      <c r="A32" s="23" t="s">
        <v>0</v>
      </c>
      <c r="B32" s="4" t="s">
        <v>19</v>
      </c>
      <c r="C32" s="5">
        <v>608</v>
      </c>
      <c r="D32" s="5">
        <v>608</v>
      </c>
      <c r="E32" s="40">
        <v>292</v>
      </c>
      <c r="F32" s="49">
        <v>163</v>
      </c>
      <c r="G32" s="40">
        <v>237</v>
      </c>
      <c r="H32" s="55">
        <f>D32*400</f>
        <v>243200</v>
      </c>
      <c r="I32" s="40">
        <v>1310</v>
      </c>
      <c r="J32" s="40">
        <v>4500</v>
      </c>
      <c r="K32" s="40">
        <v>33654</v>
      </c>
      <c r="L32" s="40">
        <v>-33654</v>
      </c>
      <c r="M32" s="40">
        <v>184950</v>
      </c>
      <c r="N32" s="47">
        <f>H32+I32+J32+M32</f>
        <v>433960</v>
      </c>
      <c r="O32" s="41">
        <f>F32*4000</f>
        <v>652000</v>
      </c>
      <c r="P32" s="41">
        <f t="shared" ref="P32:P40" si="11">O32-N32</f>
        <v>218040</v>
      </c>
      <c r="Q32" s="34" t="s">
        <v>38</v>
      </c>
      <c r="R32" s="33"/>
      <c r="S32"/>
      <c r="T32"/>
    </row>
    <row r="33" spans="1:20" ht="31.5" customHeight="1" thickBot="1" x14ac:dyDescent="0.4">
      <c r="A33" s="23" t="s">
        <v>1</v>
      </c>
      <c r="B33" s="62" t="s">
        <v>24</v>
      </c>
      <c r="C33" s="64">
        <v>3583</v>
      </c>
      <c r="D33" s="6">
        <v>2000</v>
      </c>
      <c r="E33" s="51">
        <v>921.9</v>
      </c>
      <c r="F33" s="51">
        <v>1958.65</v>
      </c>
      <c r="G33" s="39">
        <v>2600</v>
      </c>
      <c r="H33" s="55">
        <f t="shared" ref="H33:H40" si="12">D33*400</f>
        <v>800000</v>
      </c>
      <c r="I33" s="39">
        <v>4150</v>
      </c>
      <c r="J33" s="39">
        <v>53200</v>
      </c>
      <c r="K33" s="39">
        <v>553161</v>
      </c>
      <c r="L33" s="39">
        <v>-553161</v>
      </c>
      <c r="M33" s="39">
        <v>1195437</v>
      </c>
      <c r="N33" s="42">
        <f t="shared" ref="N33:N40" si="13">SUM(H33:M33)</f>
        <v>2052787</v>
      </c>
      <c r="O33" s="41">
        <f>F33*4000</f>
        <v>7834600</v>
      </c>
      <c r="P33" s="41">
        <f t="shared" si="11"/>
        <v>5781813</v>
      </c>
      <c r="Q33" s="34" t="s">
        <v>39</v>
      </c>
      <c r="R33" s="33"/>
      <c r="S33"/>
      <c r="T33"/>
    </row>
    <row r="34" spans="1:20" ht="31.5" customHeight="1" thickBot="1" x14ac:dyDescent="0.4">
      <c r="A34" s="23" t="s">
        <v>2</v>
      </c>
      <c r="B34" s="63"/>
      <c r="C34" s="65"/>
      <c r="D34" s="6">
        <v>1583</v>
      </c>
      <c r="E34" s="51">
        <v>554.79999999999995</v>
      </c>
      <c r="F34" s="51">
        <v>593.1</v>
      </c>
      <c r="G34" s="39">
        <v>673.3</v>
      </c>
      <c r="H34" s="55">
        <f t="shared" si="12"/>
        <v>633200</v>
      </c>
      <c r="I34" s="39">
        <v>2500</v>
      </c>
      <c r="J34" s="39">
        <v>16600</v>
      </c>
      <c r="K34" s="39">
        <v>124320</v>
      </c>
      <c r="L34" s="39">
        <v>-124320</v>
      </c>
      <c r="M34" s="39">
        <v>439523</v>
      </c>
      <c r="N34" s="42">
        <f t="shared" si="13"/>
        <v>1091823</v>
      </c>
      <c r="O34" s="41">
        <f t="shared" ref="O34:O38" si="14">F34*4000</f>
        <v>2372400</v>
      </c>
      <c r="P34" s="41">
        <f t="shared" si="11"/>
        <v>1280577</v>
      </c>
      <c r="Q34" s="34" t="s">
        <v>40</v>
      </c>
      <c r="R34" s="33"/>
      <c r="S34"/>
      <c r="T34"/>
    </row>
    <row r="35" spans="1:20" ht="31.5" customHeight="1" thickBot="1" x14ac:dyDescent="0.4">
      <c r="A35" s="22" t="s">
        <v>3</v>
      </c>
      <c r="B35" s="62" t="s">
        <v>20</v>
      </c>
      <c r="C35" s="64">
        <v>1138</v>
      </c>
      <c r="D35" s="6">
        <v>500</v>
      </c>
      <c r="E35" s="51">
        <v>333</v>
      </c>
      <c r="F35" s="51">
        <v>317</v>
      </c>
      <c r="G35" s="39">
        <v>410</v>
      </c>
      <c r="H35" s="55">
        <f t="shared" si="12"/>
        <v>200000</v>
      </c>
      <c r="I35" s="39">
        <v>1485</v>
      </c>
      <c r="J35" s="39">
        <v>7790</v>
      </c>
      <c r="K35" s="39">
        <v>58220</v>
      </c>
      <c r="L35" s="39">
        <v>-58220</v>
      </c>
      <c r="M35" s="39">
        <v>268216</v>
      </c>
      <c r="N35" s="42">
        <f t="shared" si="13"/>
        <v>477491</v>
      </c>
      <c r="O35" s="41">
        <f t="shared" si="14"/>
        <v>1268000</v>
      </c>
      <c r="P35" s="41">
        <f t="shared" si="11"/>
        <v>790509</v>
      </c>
      <c r="Q35" s="34" t="s">
        <v>38</v>
      </c>
      <c r="R35" s="33"/>
      <c r="S35"/>
      <c r="T35"/>
    </row>
    <row r="36" spans="1:20" ht="31.5" customHeight="1" thickBot="1" x14ac:dyDescent="0.4">
      <c r="A36" s="22" t="s">
        <v>12</v>
      </c>
      <c r="B36" s="63"/>
      <c r="C36" s="65"/>
      <c r="D36" s="6">
        <v>638</v>
      </c>
      <c r="E36" s="51">
        <v>529</v>
      </c>
      <c r="F36" s="51">
        <v>372</v>
      </c>
      <c r="G36" s="39">
        <v>456</v>
      </c>
      <c r="H36" s="55">
        <f t="shared" si="12"/>
        <v>255200</v>
      </c>
      <c r="I36" s="39">
        <v>2710</v>
      </c>
      <c r="J36" s="39">
        <v>8665</v>
      </c>
      <c r="K36" s="39">
        <v>64752</v>
      </c>
      <c r="L36" s="39">
        <v>-64752</v>
      </c>
      <c r="M36" s="39">
        <v>362118</v>
      </c>
      <c r="N36" s="42">
        <f t="shared" si="13"/>
        <v>628693</v>
      </c>
      <c r="O36" s="41">
        <f t="shared" si="14"/>
        <v>1488000</v>
      </c>
      <c r="P36" s="41">
        <f t="shared" si="11"/>
        <v>859307</v>
      </c>
      <c r="Q36" s="34" t="s">
        <v>38</v>
      </c>
      <c r="R36" s="33"/>
      <c r="S36" s="66" t="s">
        <v>36</v>
      </c>
      <c r="T36"/>
    </row>
    <row r="37" spans="1:20" ht="31.5" customHeight="1" thickBot="1" x14ac:dyDescent="0.4">
      <c r="A37" s="22" t="s">
        <v>4</v>
      </c>
      <c r="B37" s="7">
        <v>207</v>
      </c>
      <c r="C37" s="6">
        <v>274</v>
      </c>
      <c r="D37" s="6">
        <v>274</v>
      </c>
      <c r="E37" s="51">
        <v>183</v>
      </c>
      <c r="F37" s="51">
        <v>134.71</v>
      </c>
      <c r="G37" s="39">
        <v>179.52</v>
      </c>
      <c r="H37" s="55">
        <f t="shared" si="12"/>
        <v>109600</v>
      </c>
      <c r="I37" s="39">
        <v>824</v>
      </c>
      <c r="J37" s="39">
        <v>3420</v>
      </c>
      <c r="K37" s="39">
        <v>25418</v>
      </c>
      <c r="L37" s="39">
        <v>-25418</v>
      </c>
      <c r="M37" s="39">
        <v>161510</v>
      </c>
      <c r="N37" s="42">
        <f t="shared" si="13"/>
        <v>275354</v>
      </c>
      <c r="O37" s="41">
        <f t="shared" si="14"/>
        <v>538840</v>
      </c>
      <c r="P37" s="41">
        <f t="shared" si="11"/>
        <v>263486</v>
      </c>
      <c r="Q37" s="34" t="s">
        <v>40</v>
      </c>
      <c r="R37" s="33"/>
      <c r="S37" s="67"/>
      <c r="T37"/>
    </row>
    <row r="38" spans="1:20" ht="31.5" customHeight="1" thickBot="1" x14ac:dyDescent="0.4">
      <c r="A38" s="24" t="s">
        <v>5</v>
      </c>
      <c r="B38" s="7">
        <v>543</v>
      </c>
      <c r="C38" s="6">
        <v>143</v>
      </c>
      <c r="D38" s="6">
        <v>143</v>
      </c>
      <c r="E38" s="39">
        <v>143</v>
      </c>
      <c r="F38" s="51">
        <v>208</v>
      </c>
      <c r="G38" s="39">
        <v>316</v>
      </c>
      <c r="H38" s="55">
        <f t="shared" si="12"/>
        <v>57200</v>
      </c>
      <c r="I38" s="39">
        <v>650</v>
      </c>
      <c r="J38" s="39">
        <v>6005</v>
      </c>
      <c r="K38" s="39">
        <v>39618</v>
      </c>
      <c r="L38" s="39"/>
      <c r="M38" s="39">
        <v>155557</v>
      </c>
      <c r="N38" s="42">
        <f t="shared" si="13"/>
        <v>259030</v>
      </c>
      <c r="O38" s="41">
        <f t="shared" si="14"/>
        <v>832000</v>
      </c>
      <c r="P38" s="41">
        <f t="shared" si="11"/>
        <v>572970</v>
      </c>
      <c r="Q38" s="34" t="s">
        <v>40</v>
      </c>
      <c r="R38" s="33"/>
      <c r="S38" s="68"/>
      <c r="T38"/>
    </row>
    <row r="39" spans="1:20" ht="31.5" customHeight="1" thickBot="1" x14ac:dyDescent="0.4">
      <c r="A39" s="24" t="s">
        <v>9</v>
      </c>
      <c r="B39" s="7" t="s">
        <v>21</v>
      </c>
      <c r="C39" s="6">
        <v>3166</v>
      </c>
      <c r="D39" s="6">
        <v>3166</v>
      </c>
      <c r="E39" s="51">
        <v>2584</v>
      </c>
      <c r="F39" s="51">
        <v>429</v>
      </c>
      <c r="G39" s="39">
        <v>579</v>
      </c>
      <c r="H39" s="55">
        <f t="shared" si="12"/>
        <v>1266400</v>
      </c>
      <c r="I39" s="39">
        <v>11628</v>
      </c>
      <c r="J39" s="39">
        <v>11001</v>
      </c>
      <c r="K39" s="39">
        <v>107115</v>
      </c>
      <c r="L39" s="39"/>
      <c r="M39" s="39">
        <v>613376</v>
      </c>
      <c r="N39" s="42">
        <f t="shared" si="13"/>
        <v>2009520</v>
      </c>
      <c r="O39" s="41">
        <f>F39*4000+S39</f>
        <v>3277000</v>
      </c>
      <c r="P39" s="41">
        <f t="shared" si="11"/>
        <v>1267480</v>
      </c>
      <c r="Q39" s="34" t="s">
        <v>40</v>
      </c>
      <c r="R39" s="35"/>
      <c r="S39" s="31">
        <f>2230*700</f>
        <v>1561000</v>
      </c>
      <c r="T39"/>
    </row>
    <row r="40" spans="1:20" ht="31.5" customHeight="1" thickBot="1" x14ac:dyDescent="0.4">
      <c r="A40" s="25" t="s">
        <v>6</v>
      </c>
      <c r="B40" s="8" t="s">
        <v>22</v>
      </c>
      <c r="C40" s="36">
        <v>699</v>
      </c>
      <c r="D40" s="37">
        <v>699</v>
      </c>
      <c r="E40" s="52">
        <v>699</v>
      </c>
      <c r="F40" s="52">
        <v>345.75</v>
      </c>
      <c r="G40" s="43">
        <v>414.12</v>
      </c>
      <c r="H40" s="55">
        <f t="shared" si="12"/>
        <v>279600</v>
      </c>
      <c r="I40" s="43">
        <v>2480</v>
      </c>
      <c r="J40" s="43">
        <v>7866</v>
      </c>
      <c r="K40" s="43">
        <v>58646</v>
      </c>
      <c r="L40" s="43"/>
      <c r="M40" s="43">
        <v>413333</v>
      </c>
      <c r="N40" s="44">
        <f t="shared" si="13"/>
        <v>761925</v>
      </c>
      <c r="O40" s="41">
        <f>F40*4000</f>
        <v>1383000</v>
      </c>
      <c r="P40" s="41">
        <f t="shared" si="11"/>
        <v>621075</v>
      </c>
      <c r="Q40" s="34" t="s">
        <v>40</v>
      </c>
      <c r="R40" s="33"/>
      <c r="S40"/>
      <c r="T40"/>
    </row>
    <row r="41" spans="1:20" ht="31.5" customHeight="1" thickBot="1" x14ac:dyDescent="0.3">
      <c r="A41" s="58" t="s">
        <v>23</v>
      </c>
      <c r="B41" s="59"/>
      <c r="C41" s="10">
        <f t="shared" ref="C41:M41" si="15">SUM(C32:C40)</f>
        <v>9611</v>
      </c>
      <c r="D41" s="10">
        <f>SUM(D32:D40)</f>
        <v>9611</v>
      </c>
      <c r="E41" s="45">
        <f>SUM(E32:E40)</f>
        <v>6239.7</v>
      </c>
      <c r="F41" s="50">
        <f t="shared" si="15"/>
        <v>4521.21</v>
      </c>
      <c r="G41" s="45">
        <f t="shared" si="15"/>
        <v>5864.9400000000005</v>
      </c>
      <c r="H41" s="46">
        <f t="shared" si="15"/>
        <v>3844400</v>
      </c>
      <c r="I41" s="45">
        <f>SUM(I32:I40)</f>
        <v>27737</v>
      </c>
      <c r="J41" s="45">
        <f t="shared" si="15"/>
        <v>119047</v>
      </c>
      <c r="K41" s="45">
        <f t="shared" si="15"/>
        <v>1064904</v>
      </c>
      <c r="L41" s="45">
        <f>SUM(L32:L40)</f>
        <v>-859525</v>
      </c>
      <c r="M41" s="45">
        <f t="shared" si="15"/>
        <v>3794020</v>
      </c>
      <c r="N41" s="46">
        <f>SUM(N32:N40)</f>
        <v>7990583</v>
      </c>
      <c r="O41" s="45">
        <f>SUM(O32:O40)</f>
        <v>19645840</v>
      </c>
      <c r="P41" s="45">
        <f>SUM(P32:P40)</f>
        <v>11655257</v>
      </c>
      <c r="Q41"/>
      <c r="R41"/>
      <c r="S41"/>
      <c r="T41"/>
    </row>
  </sheetData>
  <mergeCells count="24">
    <mergeCell ref="S8:S10"/>
    <mergeCell ref="S22:S24"/>
    <mergeCell ref="S36:S38"/>
    <mergeCell ref="A2:A3"/>
    <mergeCell ref="B5:B6"/>
    <mergeCell ref="B7:B8"/>
    <mergeCell ref="A13:B13"/>
    <mergeCell ref="C5:C6"/>
    <mergeCell ref="C7:C8"/>
    <mergeCell ref="A16:A17"/>
    <mergeCell ref="B19:B20"/>
    <mergeCell ref="C19:C20"/>
    <mergeCell ref="B21:B22"/>
    <mergeCell ref="C21:C22"/>
    <mergeCell ref="Q2:Q3"/>
    <mergeCell ref="Q16:Q17"/>
    <mergeCell ref="Q30:Q31"/>
    <mergeCell ref="A41:B41"/>
    <mergeCell ref="A27:B27"/>
    <mergeCell ref="A30:A31"/>
    <mergeCell ref="B33:B34"/>
    <mergeCell ref="C33:C34"/>
    <mergeCell ref="B35:B36"/>
    <mergeCell ref="C35:C36"/>
  </mergeCells>
  <printOptions horizontalCentered="1" verticalCentered="1"/>
  <pageMargins left="0.28999999999999998" right="0.3" top="0.97" bottom="0.54" header="0.3" footer="0.7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COMPLEX VILA MERAK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Vojislav Kandic</cp:lastModifiedBy>
  <cp:lastPrinted>2013-05-26T13:05:14Z</cp:lastPrinted>
  <dcterms:created xsi:type="dcterms:W3CDTF">2013-03-06T22:17:41Z</dcterms:created>
  <dcterms:modified xsi:type="dcterms:W3CDTF">2013-08-07T12:52:35Z</dcterms:modified>
</cp:coreProperties>
</file>